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水利部分混凝结构报价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<sst xmlns="http://schemas.openxmlformats.org/spreadsheetml/2006/main" count="130" uniqueCount="70">
  <si>
    <t>附件：                                水利部分混凝土结构报价表</t>
  </si>
  <si>
    <t>序号</t>
  </si>
  <si>
    <t>项目名称</t>
  </si>
  <si>
    <t>项目特征</t>
  </si>
  <si>
    <t>单位</t>
  </si>
  <si>
    <t>工程量</t>
  </si>
  <si>
    <t>承包综合单价（元）</t>
  </si>
  <si>
    <t>合价（元)</t>
  </si>
  <si>
    <t>备注</t>
  </si>
  <si>
    <t>一</t>
  </si>
  <si>
    <t>内河部分</t>
  </si>
  <si>
    <t>C20混凝土</t>
  </si>
  <si>
    <t>垫层</t>
  </si>
  <si>
    <t>m3</t>
  </si>
  <si>
    <t>C20素混凝土回填</t>
  </si>
  <si>
    <t>C35钢筋混凝土底板厚</t>
  </si>
  <si>
    <t>厚700mm</t>
  </si>
  <si>
    <t>C35钢筋混凝土挡墙</t>
  </si>
  <si>
    <t>厚600mm</t>
  </si>
  <si>
    <t>C35钢筋砼箱涵</t>
  </si>
  <si>
    <t>C35钢筋砼搭板</t>
  </si>
  <si>
    <t>L=600cm</t>
  </si>
  <si>
    <t>钢筋制安</t>
  </si>
  <si>
    <t>t</t>
  </si>
  <si>
    <t>砼灌砌块石</t>
  </si>
  <si>
    <t>C25浆砌块石护底厚400mm</t>
  </si>
  <si>
    <t>二</t>
  </si>
  <si>
    <t>南岸防洪堤</t>
  </si>
  <si>
    <t>C40钢筋混凝土</t>
  </si>
  <si>
    <t>加高挡墙</t>
  </si>
  <si>
    <t>改建挡墙</t>
  </si>
  <si>
    <t>C35钢筋砼墩柱</t>
  </si>
  <si>
    <t>景观平台</t>
  </si>
  <si>
    <t>C35钢筋砼盖梁</t>
  </si>
  <si>
    <t>C30景观平台砼压重</t>
  </si>
  <si>
    <t>C35钢筋砼台帽及背墙</t>
  </si>
  <si>
    <t>桥面铺装</t>
  </si>
  <si>
    <t>C50钢纤维无收缩防水混凝土</t>
  </si>
  <si>
    <t>灌砌块石厚400</t>
  </si>
  <si>
    <t>三</t>
  </si>
  <si>
    <t>北岸三江堤</t>
  </si>
  <si>
    <t>第一跨~第九跨垫层</t>
  </si>
  <si>
    <t>第一跨~第九跨基础梁</t>
  </si>
  <si>
    <t>第一跨~第九跨圆柱、方柱</t>
  </si>
  <si>
    <t>第一跨~第九跨梁、板</t>
  </si>
  <si>
    <t>第一跨~第九跨防浪墙、直立墙</t>
  </si>
  <si>
    <t>第十跨梁加高</t>
  </si>
  <si>
    <t>第十跨现浇板</t>
  </si>
  <si>
    <t>预制混凝土构件</t>
  </si>
  <si>
    <t>第十跨空心板、防浪墙</t>
  </si>
  <si>
    <t>C25混凝土</t>
  </si>
  <si>
    <t>第十跨200mm厚C25混凝土路面</t>
  </si>
  <si>
    <t>第一跨~第十跨钢筋制安</t>
  </si>
  <si>
    <t>C25灌砌块石厚400</t>
  </si>
  <si>
    <t>四</t>
  </si>
  <si>
    <t>长岙水闸</t>
  </si>
  <si>
    <t>C35钢筋混凝土</t>
  </si>
  <si>
    <t>消力池</t>
  </si>
  <si>
    <t>挡墙底板厚700mm</t>
  </si>
  <si>
    <t>挡墙厚600mm</t>
  </si>
  <si>
    <t>铺盖</t>
  </si>
  <si>
    <t>水闸下部结构</t>
  </si>
  <si>
    <t>水闸上部结构</t>
  </si>
  <si>
    <t>按建筑面积计价</t>
  </si>
  <si>
    <t>m2</t>
  </si>
  <si>
    <t>普通混凝土</t>
  </si>
  <si>
    <t>C20砼埂</t>
  </si>
  <si>
    <t>合计</t>
  </si>
  <si>
    <t>说明：</t>
  </si>
  <si>
    <t>1、混凝土项包含：浇筑（含人工及配套设备及辅材）、模板制安（含人工、原材及辅材）、脚手架搭设（含人工、原材及辅材）、各类配套使用工具、三级配电箱、电线、照明设备、机械费、搬运费、五金耗料、劳保用品等；（不含混凝土原材）
2、钢筋项包含：钢筋加工（含人工、压力焊、车丝、配套使用机械）、机械费、搬运费、脚手架、各类配套使用工具、电焊条、扎丝、五金耗料等；（不含钢筋原材及套筒接头）
3、垫层项包含：浇筑（含人工及配套设备及辅材）、基础细部整平、各类配套使用工具、三级配电箱、电线、照明设备、机械费、搬运费、五金耗料、劳保用品等；（不含混凝土原材）
4、水闸上部结构按建筑面积平方计量，包含所有清工（不含主材）
5、该单价为综合单价，已包括伸缩缝铺设、橡胶止水带铺设、止水铜片铺设、塑料排水管安装等所有辅助工作内容，以上子项不予计量及结算。（原材由项目部提供）
6、水利部分主体结构施工全过程中保证安全文明施工、按照设计图纸规定和监理工程师、项目管理人员指示为完成水利部分主体结构必须进行的相关工作内容，直至通过甲方和监理方验收达到合格为止；                                                                                              6、乙方需向甲方提供经监理签字认可的完整的现场施工资料；                                                                                                                                                                                                                                                                                                                                  7、施工工程款通过劳务公司发放不得少于50%，税费按4%计取，民工工资采取刷脸实名制打卡，以每月实际打卡的考勤记录实名发放工资，税费及民工工资个人所得税由乙方自行承担；剩余部分工程款可由设备租赁发票或材料发票抵充，综合税率不低于4% ，税费由乙方承担；                                                                                                                                                                             8、每月按实际完成并通过监理单位、业主单位审核的工程量进行结算，甲方按该部分结算款的85%向乙方支付工程款，合同项目全部完成、工程量经甲方项目部按程序审核、双方完成结算后，甲方付至结算总价的95%，余款5%作为质量保证金，甲方于质保期满后向乙方支付，质保期1年，自工程完工验收合格之日起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</si>
</sst>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25">
    <font>
      <sz val="11"/>
      <color theme="1"/>
      <name val="宋体"/>
      <charset val="134"/>
      <scheme val="minor"/>
    </font>
    <font>
      <b/>
      <sz val="14"/>
      <color theme="1"/>
      <name val="宋体"/>
      <charset val="134"/>
      <scheme val="minor"/>
    </font>
    <font>
      <b/>
      <sz val="11"/>
      <color theme="1"/>
      <name val="宋体"/>
      <charset val="134"/>
      <scheme val="minor"/>
    </font>
    <font>
      <sz val="11"/>
      <color rgb="FF000000"/>
      <name val="宋体"/>
      <charset val="134"/>
    </font>
    <font>
      <sz val="11"/>
      <color indexed="8"/>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1" fillId="0" borderId="1" xfId="0" applyFont="1" applyFill="1" applyBorder="1" applyAlignment="1">
      <alignment horizontal="left" vertical="center"/>
    </xf>
    <xf numFmtId="176" fontId="1" fillId="0" borderId="1" xfId="0" applyNumberFormat="1" applyFont="1" applyFill="1" applyBorder="1" applyAlignment="1">
      <alignment horizontal="left" vertical="center"/>
    </xf>
    <xf numFmtId="0" fontId="2"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7" fontId="4" fillId="0" borderId="2" xfId="0" applyNumberFormat="1"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0" fontId="0" fillId="0" borderId="2" xfId="0" applyFont="1" applyFill="1" applyBorder="1" applyAlignment="1">
      <alignment horizontal="center" vertical="top"/>
    </xf>
    <xf numFmtId="0" fontId="0" fillId="0" borderId="2" xfId="0" applyFont="1" applyFill="1" applyBorder="1" applyAlignment="1">
      <alignment horizontal="left" vertical="top" wrapText="1"/>
    </xf>
    <xf numFmtId="176" fontId="0" fillId="0" borderId="2"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zoomScale="85" zoomScaleNormal="85" workbookViewId="0">
      <selection activeCell="J52" sqref="J52"/>
    </sheetView>
  </sheetViews>
  <sheetFormatPr defaultColWidth="9" defaultRowHeight="13.5" outlineLevelCol="7"/>
  <cols>
    <col min="1" max="1" width="7.66666666666667" style="1" customWidth="1"/>
    <col min="2" max="2" width="41.775" style="1" customWidth="1"/>
    <col min="3" max="3" width="34.6666666666667" style="1" customWidth="1"/>
    <col min="4" max="4" width="8" style="1" customWidth="1"/>
    <col min="5" max="5" width="9.44166666666667" style="2" customWidth="1"/>
    <col min="6" max="6" width="19.775" style="1" customWidth="1"/>
    <col min="7" max="7" width="10.3333333333333" style="1" customWidth="1"/>
    <col min="8" max="8" width="5" style="1" customWidth="1"/>
    <col min="9" max="16384" width="9" style="1"/>
  </cols>
  <sheetData>
    <row r="1" ht="30" customHeight="1" spans="1:8">
      <c r="A1" s="3" t="s">
        <v>0</v>
      </c>
      <c r="B1" s="3"/>
      <c r="C1" s="3"/>
      <c r="D1" s="3"/>
      <c r="E1" s="4"/>
      <c r="F1" s="3"/>
      <c r="G1" s="3"/>
      <c r="H1" s="3"/>
    </row>
    <row r="2" ht="29.25" customHeight="1" spans="1:8">
      <c r="A2" s="5" t="s">
        <v>1</v>
      </c>
      <c r="B2" s="5" t="s">
        <v>2</v>
      </c>
      <c r="C2" s="5" t="s">
        <v>3</v>
      </c>
      <c r="D2" s="5" t="s">
        <v>4</v>
      </c>
      <c r="E2" s="6" t="s">
        <v>5</v>
      </c>
      <c r="F2" s="7" t="s">
        <v>6</v>
      </c>
      <c r="G2" s="7" t="s">
        <v>7</v>
      </c>
      <c r="H2" s="7" t="s">
        <v>8</v>
      </c>
    </row>
    <row r="3" ht="31.5" customHeight="1" spans="1:8">
      <c r="A3" s="8" t="s">
        <v>9</v>
      </c>
      <c r="B3" s="9" t="s">
        <v>10</v>
      </c>
      <c r="C3" s="10"/>
      <c r="D3" s="10"/>
      <c r="E3" s="11"/>
      <c r="F3" s="12"/>
      <c r="G3" s="13"/>
      <c r="H3" s="13"/>
    </row>
    <row r="4" s="1" customFormat="1" ht="25" customHeight="1" spans="1:8">
      <c r="A4" s="8">
        <v>1</v>
      </c>
      <c r="B4" s="9" t="s">
        <v>11</v>
      </c>
      <c r="C4" s="10" t="s">
        <v>12</v>
      </c>
      <c r="D4" s="14" t="s">
        <v>13</v>
      </c>
      <c r="E4" s="11">
        <f>485.346</f>
        <v>485.346</v>
      </c>
      <c r="F4" s="12"/>
      <c r="G4" s="13"/>
      <c r="H4" s="13"/>
    </row>
    <row r="5" s="1" customFormat="1" ht="25" customHeight="1" spans="1:8">
      <c r="A5" s="8">
        <v>2</v>
      </c>
      <c r="B5" s="9" t="s">
        <v>11</v>
      </c>
      <c r="C5" s="10" t="s">
        <v>14</v>
      </c>
      <c r="D5" s="14" t="s">
        <v>13</v>
      </c>
      <c r="E5" s="11">
        <f>770.688</f>
        <v>770.688</v>
      </c>
      <c r="F5" s="12"/>
      <c r="G5" s="13"/>
      <c r="H5" s="13"/>
    </row>
    <row r="6" s="1" customFormat="1" ht="27" customHeight="1" spans="1:8">
      <c r="A6" s="8">
        <v>3</v>
      </c>
      <c r="B6" s="9" t="s">
        <v>15</v>
      </c>
      <c r="C6" s="10" t="s">
        <v>16</v>
      </c>
      <c r="D6" s="14" t="s">
        <v>13</v>
      </c>
      <c r="E6" s="11">
        <f>2379.53</f>
        <v>2379.53</v>
      </c>
      <c r="F6" s="12"/>
      <c r="G6" s="13"/>
      <c r="H6" s="13"/>
    </row>
    <row r="7" s="1" customFormat="1" ht="27" customHeight="1" spans="1:8">
      <c r="A7" s="8">
        <v>4</v>
      </c>
      <c r="B7" s="9" t="s">
        <v>17</v>
      </c>
      <c r="C7" s="10" t="s">
        <v>18</v>
      </c>
      <c r="D7" s="14" t="s">
        <v>13</v>
      </c>
      <c r="E7" s="11">
        <f>2904.608</f>
        <v>2904.608</v>
      </c>
      <c r="F7" s="12"/>
      <c r="G7" s="13"/>
      <c r="H7" s="13"/>
    </row>
    <row r="8" s="1" customFormat="1" ht="27" customHeight="1" spans="1:8">
      <c r="A8" s="8">
        <v>5</v>
      </c>
      <c r="B8" s="9" t="s">
        <v>19</v>
      </c>
      <c r="C8" s="10"/>
      <c r="D8" s="14" t="s">
        <v>13</v>
      </c>
      <c r="E8" s="11">
        <f>2665.7854</f>
        <v>2665.7854</v>
      </c>
      <c r="F8" s="12"/>
      <c r="G8" s="13"/>
      <c r="H8" s="13"/>
    </row>
    <row r="9" s="1" customFormat="1" ht="27" customHeight="1" spans="1:8">
      <c r="A9" s="8">
        <v>6</v>
      </c>
      <c r="B9" s="9" t="s">
        <v>20</v>
      </c>
      <c r="C9" s="10" t="s">
        <v>21</v>
      </c>
      <c r="D9" s="14" t="s">
        <v>13</v>
      </c>
      <c r="E9" s="11">
        <f>555.198</f>
        <v>555.198</v>
      </c>
      <c r="F9" s="12"/>
      <c r="G9" s="13"/>
      <c r="H9" s="13"/>
    </row>
    <row r="10" s="1" customFormat="1" ht="27" customHeight="1" spans="1:8">
      <c r="A10" s="8">
        <v>7</v>
      </c>
      <c r="B10" s="9" t="s">
        <v>22</v>
      </c>
      <c r="C10" s="10"/>
      <c r="D10" s="10" t="s">
        <v>23</v>
      </c>
      <c r="E10" s="11">
        <f>1107.9613</f>
        <v>1107.9613</v>
      </c>
      <c r="F10" s="12"/>
      <c r="G10" s="13"/>
      <c r="H10" s="13"/>
    </row>
    <row r="11" s="1" customFormat="1" ht="27" customHeight="1" spans="1:8">
      <c r="A11" s="8">
        <v>8</v>
      </c>
      <c r="B11" s="9" t="s">
        <v>24</v>
      </c>
      <c r="C11" s="10" t="s">
        <v>25</v>
      </c>
      <c r="D11" s="14" t="s">
        <v>13</v>
      </c>
      <c r="E11" s="11">
        <f>1207.744</f>
        <v>1207.744</v>
      </c>
      <c r="F11" s="12"/>
      <c r="G11" s="13"/>
      <c r="H11" s="13"/>
    </row>
    <row r="12" ht="27" customHeight="1" spans="1:8">
      <c r="A12" s="8" t="s">
        <v>26</v>
      </c>
      <c r="B12" s="9" t="s">
        <v>27</v>
      </c>
      <c r="C12" s="10"/>
      <c r="D12" s="10"/>
      <c r="E12" s="11"/>
      <c r="F12" s="12"/>
      <c r="G12" s="13"/>
      <c r="H12" s="13"/>
    </row>
    <row r="13" s="1" customFormat="1" ht="27" customHeight="1" spans="1:8">
      <c r="A13" s="8">
        <v>1</v>
      </c>
      <c r="B13" s="9" t="s">
        <v>28</v>
      </c>
      <c r="C13" s="10" t="s">
        <v>29</v>
      </c>
      <c r="D13" s="14" t="s">
        <v>13</v>
      </c>
      <c r="E13" s="11">
        <f>75.1916</f>
        <v>75.1916</v>
      </c>
      <c r="F13" s="12"/>
      <c r="G13" s="13"/>
      <c r="H13" s="13"/>
    </row>
    <row r="14" s="1" customFormat="1" ht="27" customHeight="1" spans="1:8">
      <c r="A14" s="8">
        <v>2</v>
      </c>
      <c r="B14" s="9" t="s">
        <v>28</v>
      </c>
      <c r="C14" s="10" t="s">
        <v>30</v>
      </c>
      <c r="D14" s="14" t="s">
        <v>13</v>
      </c>
      <c r="E14" s="11">
        <f>128.506</f>
        <v>128.506</v>
      </c>
      <c r="F14" s="12"/>
      <c r="G14" s="13"/>
      <c r="H14" s="13"/>
    </row>
    <row r="15" s="1" customFormat="1" ht="27" customHeight="1" spans="1:8">
      <c r="A15" s="8">
        <v>3</v>
      </c>
      <c r="B15" s="9" t="s">
        <v>31</v>
      </c>
      <c r="C15" s="10" t="s">
        <v>32</v>
      </c>
      <c r="D15" s="14" t="s">
        <v>13</v>
      </c>
      <c r="E15" s="11">
        <f>13.5</f>
        <v>13.5</v>
      </c>
      <c r="F15" s="15"/>
      <c r="G15" s="13"/>
      <c r="H15" s="13"/>
    </row>
    <row r="16" s="1" customFormat="1" ht="27" customHeight="1" spans="1:8">
      <c r="A16" s="8">
        <v>4</v>
      </c>
      <c r="B16" s="9" t="s">
        <v>33</v>
      </c>
      <c r="C16" s="10" t="s">
        <v>32</v>
      </c>
      <c r="D16" s="14" t="s">
        <v>13</v>
      </c>
      <c r="E16" s="11">
        <f>77.4</f>
        <v>77.4</v>
      </c>
      <c r="F16" s="15"/>
      <c r="G16" s="13"/>
      <c r="H16" s="13"/>
    </row>
    <row r="17" s="1" customFormat="1" ht="27" customHeight="1" spans="1:8">
      <c r="A17" s="8">
        <v>5</v>
      </c>
      <c r="B17" s="9" t="s">
        <v>34</v>
      </c>
      <c r="C17" s="10" t="s">
        <v>32</v>
      </c>
      <c r="D17" s="14" t="s">
        <v>13</v>
      </c>
      <c r="E17" s="11">
        <f>102</f>
        <v>102</v>
      </c>
      <c r="F17" s="15"/>
      <c r="G17" s="13"/>
      <c r="H17" s="13"/>
    </row>
    <row r="18" s="1" customFormat="1" ht="27" customHeight="1" spans="1:8">
      <c r="A18" s="8">
        <v>6</v>
      </c>
      <c r="B18" s="9" t="s">
        <v>35</v>
      </c>
      <c r="C18" s="10" t="s">
        <v>32</v>
      </c>
      <c r="D18" s="14" t="s">
        <v>13</v>
      </c>
      <c r="E18" s="11">
        <v>29.8</v>
      </c>
      <c r="F18" s="15"/>
      <c r="G18" s="13"/>
      <c r="H18" s="13"/>
    </row>
    <row r="19" s="1" customFormat="1" ht="27" customHeight="1" spans="1:8">
      <c r="A19" s="8">
        <v>7</v>
      </c>
      <c r="B19" s="9" t="s">
        <v>36</v>
      </c>
      <c r="C19" s="10" t="s">
        <v>37</v>
      </c>
      <c r="D19" s="14" t="s">
        <v>13</v>
      </c>
      <c r="E19" s="11">
        <f>118.2</f>
        <v>118.2</v>
      </c>
      <c r="F19" s="15"/>
      <c r="G19" s="13"/>
      <c r="H19" s="13"/>
    </row>
    <row r="20" s="1" customFormat="1" ht="27" customHeight="1" spans="1:8">
      <c r="A20" s="8">
        <v>8</v>
      </c>
      <c r="B20" s="9" t="s">
        <v>22</v>
      </c>
      <c r="C20" s="10"/>
      <c r="D20" s="10" t="s">
        <v>23</v>
      </c>
      <c r="E20" s="11">
        <f>50.3597</f>
        <v>50.3597</v>
      </c>
      <c r="F20" s="15"/>
      <c r="G20" s="13"/>
      <c r="H20" s="13"/>
    </row>
    <row r="21" s="1" customFormat="1" ht="27" customHeight="1" spans="1:8">
      <c r="A21" s="8">
        <v>9</v>
      </c>
      <c r="B21" s="9" t="s">
        <v>24</v>
      </c>
      <c r="C21" s="10" t="s">
        <v>38</v>
      </c>
      <c r="D21" s="10" t="s">
        <v>13</v>
      </c>
      <c r="E21" s="11">
        <f>706.51645</f>
        <v>706.51645</v>
      </c>
      <c r="F21" s="15"/>
      <c r="G21" s="13"/>
      <c r="H21" s="13"/>
    </row>
    <row r="22" ht="27" customHeight="1" spans="1:8">
      <c r="A22" s="8" t="s">
        <v>39</v>
      </c>
      <c r="B22" s="9" t="s">
        <v>40</v>
      </c>
      <c r="C22" s="10"/>
      <c r="D22" s="10"/>
      <c r="E22" s="11"/>
      <c r="F22" s="15"/>
      <c r="G22" s="13"/>
      <c r="H22" s="13"/>
    </row>
    <row r="23" s="1" customFormat="1" ht="27" customHeight="1" spans="1:8">
      <c r="A23" s="8">
        <v>1</v>
      </c>
      <c r="B23" s="9" t="s">
        <v>11</v>
      </c>
      <c r="C23" s="10" t="s">
        <v>41</v>
      </c>
      <c r="D23" s="10" t="s">
        <v>13</v>
      </c>
      <c r="E23" s="11">
        <f>118.637</f>
        <v>118.637</v>
      </c>
      <c r="F23" s="15"/>
      <c r="G23" s="13"/>
      <c r="H23" s="13"/>
    </row>
    <row r="24" s="1" customFormat="1" ht="27" customHeight="1" spans="1:8">
      <c r="A24" s="8">
        <v>2</v>
      </c>
      <c r="B24" s="9" t="s">
        <v>28</v>
      </c>
      <c r="C24" s="10" t="s">
        <v>42</v>
      </c>
      <c r="D24" s="10" t="s">
        <v>13</v>
      </c>
      <c r="E24" s="11">
        <f>921.837</f>
        <v>921.837</v>
      </c>
      <c r="F24" s="12"/>
      <c r="G24" s="13"/>
      <c r="H24" s="13"/>
    </row>
    <row r="25" s="1" customFormat="1" ht="27" customHeight="1" spans="1:8">
      <c r="A25" s="8">
        <v>3</v>
      </c>
      <c r="B25" s="9" t="s">
        <v>28</v>
      </c>
      <c r="C25" s="10" t="s">
        <v>43</v>
      </c>
      <c r="D25" s="10" t="s">
        <v>13</v>
      </c>
      <c r="E25" s="11">
        <f>177.399</f>
        <v>177.399</v>
      </c>
      <c r="F25" s="12"/>
      <c r="G25" s="13"/>
      <c r="H25" s="13"/>
    </row>
    <row r="26" s="1" customFormat="1" ht="27" customHeight="1" spans="1:8">
      <c r="A26" s="8">
        <v>4</v>
      </c>
      <c r="B26" s="9" t="s">
        <v>28</v>
      </c>
      <c r="C26" s="10" t="s">
        <v>44</v>
      </c>
      <c r="D26" s="10" t="s">
        <v>13</v>
      </c>
      <c r="E26" s="11">
        <f>1731.203</f>
        <v>1731.203</v>
      </c>
      <c r="F26" s="15"/>
      <c r="G26" s="13"/>
      <c r="H26" s="13"/>
    </row>
    <row r="27" s="1" customFormat="1" ht="27" customHeight="1" spans="1:8">
      <c r="A27" s="8">
        <v>5</v>
      </c>
      <c r="B27" s="9" t="s">
        <v>28</v>
      </c>
      <c r="C27" s="10" t="s">
        <v>45</v>
      </c>
      <c r="D27" s="10" t="s">
        <v>13</v>
      </c>
      <c r="E27" s="11">
        <f>484.426</f>
        <v>484.426</v>
      </c>
      <c r="F27" s="12"/>
      <c r="G27" s="13"/>
      <c r="H27" s="13"/>
    </row>
    <row r="28" s="1" customFormat="1" ht="27" customHeight="1" spans="1:8">
      <c r="A28" s="8">
        <v>6</v>
      </c>
      <c r="B28" s="9" t="s">
        <v>28</v>
      </c>
      <c r="C28" s="10" t="s">
        <v>46</v>
      </c>
      <c r="D28" s="10" t="s">
        <v>13</v>
      </c>
      <c r="E28" s="11">
        <f>14.96</f>
        <v>14.96</v>
      </c>
      <c r="F28" s="12"/>
      <c r="G28" s="13"/>
      <c r="H28" s="13"/>
    </row>
    <row r="29" s="1" customFormat="1" ht="27" customHeight="1" spans="1:8">
      <c r="A29" s="8">
        <v>7</v>
      </c>
      <c r="B29" s="9" t="s">
        <v>28</v>
      </c>
      <c r="C29" s="10" t="s">
        <v>47</v>
      </c>
      <c r="D29" s="10" t="s">
        <v>13</v>
      </c>
      <c r="E29" s="11">
        <f>53.2</f>
        <v>53.2</v>
      </c>
      <c r="F29" s="15"/>
      <c r="G29" s="13"/>
      <c r="H29" s="13"/>
    </row>
    <row r="30" s="1" customFormat="1" ht="27" customHeight="1" spans="1:8">
      <c r="A30" s="8">
        <v>8</v>
      </c>
      <c r="B30" s="9" t="s">
        <v>48</v>
      </c>
      <c r="C30" s="10" t="s">
        <v>49</v>
      </c>
      <c r="D30" s="10" t="s">
        <v>13</v>
      </c>
      <c r="E30" s="11">
        <f>196</f>
        <v>196</v>
      </c>
      <c r="F30" s="15"/>
      <c r="G30" s="13"/>
      <c r="H30" s="13"/>
    </row>
    <row r="31" s="1" customFormat="1" ht="27" customHeight="1" spans="1:8">
      <c r="A31" s="8">
        <v>9</v>
      </c>
      <c r="B31" s="9" t="s">
        <v>50</v>
      </c>
      <c r="C31" s="10" t="s">
        <v>51</v>
      </c>
      <c r="D31" s="10" t="s">
        <v>13</v>
      </c>
      <c r="E31" s="11">
        <f>39.2</f>
        <v>39.2</v>
      </c>
      <c r="F31" s="15"/>
      <c r="G31" s="13"/>
      <c r="H31" s="13"/>
    </row>
    <row r="32" s="1" customFormat="1" ht="27" customHeight="1" spans="1:8">
      <c r="A32" s="8">
        <v>10</v>
      </c>
      <c r="B32" s="16" t="s">
        <v>22</v>
      </c>
      <c r="C32" s="17" t="s">
        <v>52</v>
      </c>
      <c r="D32" s="17" t="s">
        <v>23</v>
      </c>
      <c r="E32" s="18">
        <f>660.0381</f>
        <v>660.0381</v>
      </c>
      <c r="F32" s="15"/>
      <c r="G32" s="13"/>
      <c r="H32" s="13"/>
    </row>
    <row r="33" s="1" customFormat="1" ht="27" customHeight="1" spans="1:8">
      <c r="A33" s="8">
        <v>11</v>
      </c>
      <c r="B33" s="16" t="s">
        <v>24</v>
      </c>
      <c r="C33" s="17" t="s">
        <v>53</v>
      </c>
      <c r="D33" s="17" t="s">
        <v>13</v>
      </c>
      <c r="E33" s="18">
        <v>677.9884</v>
      </c>
      <c r="F33" s="15"/>
      <c r="G33" s="13"/>
      <c r="H33" s="13"/>
    </row>
    <row r="34" ht="27" customHeight="1" spans="1:8">
      <c r="A34" s="8" t="s">
        <v>54</v>
      </c>
      <c r="B34" s="16" t="s">
        <v>55</v>
      </c>
      <c r="C34" s="17"/>
      <c r="D34" s="17"/>
      <c r="E34" s="18"/>
      <c r="F34" s="15"/>
      <c r="G34" s="13"/>
      <c r="H34" s="13"/>
    </row>
    <row r="35" s="1" customFormat="1" ht="27" customHeight="1" spans="1:8">
      <c r="A35" s="8">
        <v>1</v>
      </c>
      <c r="B35" s="16" t="s">
        <v>11</v>
      </c>
      <c r="C35" s="17" t="s">
        <v>12</v>
      </c>
      <c r="D35" s="17" t="s">
        <v>13</v>
      </c>
      <c r="E35" s="18">
        <f>125.0685</f>
        <v>125.0685</v>
      </c>
      <c r="F35" s="15"/>
      <c r="G35" s="13"/>
      <c r="H35" s="13"/>
    </row>
    <row r="36" s="1" customFormat="1" ht="27" customHeight="1" spans="1:8">
      <c r="A36" s="8">
        <v>2</v>
      </c>
      <c r="B36" s="16" t="s">
        <v>56</v>
      </c>
      <c r="C36" s="17" t="s">
        <v>57</v>
      </c>
      <c r="D36" s="17" t="s">
        <v>13</v>
      </c>
      <c r="E36" s="18">
        <v>172.054</v>
      </c>
      <c r="F36" s="15"/>
      <c r="G36" s="13"/>
      <c r="H36" s="13"/>
    </row>
    <row r="37" s="1" customFormat="1" ht="27" customHeight="1" spans="1:8">
      <c r="A37" s="8">
        <v>3</v>
      </c>
      <c r="B37" s="16" t="s">
        <v>56</v>
      </c>
      <c r="C37" s="17" t="s">
        <v>58</v>
      </c>
      <c r="D37" s="17" t="s">
        <v>13</v>
      </c>
      <c r="E37" s="18">
        <f>379.5085</f>
        <v>379.5085</v>
      </c>
      <c r="F37" s="15"/>
      <c r="G37" s="13"/>
      <c r="H37" s="13"/>
    </row>
    <row r="38" s="1" customFormat="1" ht="27" customHeight="1" spans="1:8">
      <c r="A38" s="8">
        <v>4</v>
      </c>
      <c r="B38" s="16" t="s">
        <v>56</v>
      </c>
      <c r="C38" s="17" t="s">
        <v>59</v>
      </c>
      <c r="D38" s="17" t="s">
        <v>13</v>
      </c>
      <c r="E38" s="18">
        <f>455.9202</f>
        <v>455.9202</v>
      </c>
      <c r="F38" s="15"/>
      <c r="G38" s="13"/>
      <c r="H38" s="13"/>
    </row>
    <row r="39" s="1" customFormat="1" ht="27" customHeight="1" spans="1:8">
      <c r="A39" s="8">
        <v>5</v>
      </c>
      <c r="B39" s="16" t="s">
        <v>56</v>
      </c>
      <c r="C39" s="17" t="s">
        <v>60</v>
      </c>
      <c r="D39" s="17" t="s">
        <v>13</v>
      </c>
      <c r="E39" s="18">
        <f>58.8</f>
        <v>58.8</v>
      </c>
      <c r="F39" s="15"/>
      <c r="G39" s="13"/>
      <c r="H39" s="13"/>
    </row>
    <row r="40" s="1" customFormat="1" ht="27" customHeight="1" spans="1:8">
      <c r="A40" s="8">
        <v>6</v>
      </c>
      <c r="B40" s="16" t="s">
        <v>56</v>
      </c>
      <c r="C40" s="17" t="s">
        <v>61</v>
      </c>
      <c r="D40" s="17" t="s">
        <v>13</v>
      </c>
      <c r="E40" s="18">
        <f>1402.963</f>
        <v>1402.963</v>
      </c>
      <c r="F40" s="15"/>
      <c r="G40" s="13"/>
      <c r="H40" s="13"/>
    </row>
    <row r="41" s="1" customFormat="1" ht="27" customHeight="1" spans="1:8">
      <c r="A41" s="8">
        <v>7</v>
      </c>
      <c r="B41" s="16" t="s">
        <v>28</v>
      </c>
      <c r="C41" s="17" t="s">
        <v>61</v>
      </c>
      <c r="D41" s="17" t="s">
        <v>13</v>
      </c>
      <c r="E41" s="18">
        <f>131.922</f>
        <v>131.922</v>
      </c>
      <c r="F41" s="15"/>
      <c r="G41" s="13"/>
      <c r="H41" s="13"/>
    </row>
    <row r="42" ht="27" customHeight="1" spans="1:8">
      <c r="A42" s="8">
        <v>8</v>
      </c>
      <c r="B42" s="16" t="s">
        <v>62</v>
      </c>
      <c r="C42" s="17" t="s">
        <v>63</v>
      </c>
      <c r="D42" s="17" t="s">
        <v>64</v>
      </c>
      <c r="E42" s="18">
        <f>6.5*16.8*2</f>
        <v>218.4</v>
      </c>
      <c r="F42" s="15"/>
      <c r="G42" s="13"/>
      <c r="H42" s="13"/>
    </row>
    <row r="43" s="1" customFormat="1" ht="27" customHeight="1" spans="1:8">
      <c r="A43" s="8">
        <v>9</v>
      </c>
      <c r="B43" s="16" t="s">
        <v>22</v>
      </c>
      <c r="C43" s="17"/>
      <c r="D43" s="17" t="s">
        <v>23</v>
      </c>
      <c r="E43" s="18">
        <f>232.7832</f>
        <v>232.7832</v>
      </c>
      <c r="F43" s="15"/>
      <c r="G43" s="13"/>
      <c r="H43" s="13"/>
    </row>
    <row r="44" s="1" customFormat="1" ht="27" customHeight="1" spans="1:8">
      <c r="A44" s="8">
        <v>10</v>
      </c>
      <c r="B44" s="16" t="s">
        <v>65</v>
      </c>
      <c r="C44" s="17" t="s">
        <v>66</v>
      </c>
      <c r="D44" s="17" t="s">
        <v>13</v>
      </c>
      <c r="E44" s="18">
        <v>45.72</v>
      </c>
      <c r="F44" s="15"/>
      <c r="G44" s="13"/>
      <c r="H44" s="13"/>
    </row>
    <row r="45" ht="27" customHeight="1" spans="1:8">
      <c r="A45" s="8"/>
      <c r="B45" s="16"/>
      <c r="C45" s="17"/>
      <c r="D45" s="17"/>
      <c r="E45" s="18"/>
      <c r="F45" s="15"/>
      <c r="G45" s="13"/>
      <c r="H45" s="13"/>
    </row>
    <row r="46" ht="27" customHeight="1" spans="1:8">
      <c r="A46" s="8"/>
      <c r="B46" s="16"/>
      <c r="C46" s="17"/>
      <c r="D46" s="17"/>
      <c r="E46" s="18"/>
      <c r="F46" s="15"/>
      <c r="G46" s="13"/>
      <c r="H46" s="13"/>
    </row>
    <row r="47" ht="27" customHeight="1" spans="1:8">
      <c r="A47" s="8"/>
      <c r="B47" s="16"/>
      <c r="C47" s="17"/>
      <c r="D47" s="17"/>
      <c r="E47" s="18"/>
      <c r="F47" s="15"/>
      <c r="G47" s="13"/>
      <c r="H47" s="13"/>
    </row>
    <row r="48" ht="27" customHeight="1" spans="1:8">
      <c r="A48" s="8"/>
      <c r="B48" s="16"/>
      <c r="C48" s="17"/>
      <c r="D48" s="17"/>
      <c r="E48" s="18"/>
      <c r="F48" s="15"/>
      <c r="G48" s="13"/>
      <c r="H48" s="13"/>
    </row>
    <row r="49" ht="27" customHeight="1" spans="1:8">
      <c r="A49" s="8"/>
      <c r="B49" s="16"/>
      <c r="C49" s="17"/>
      <c r="D49" s="17"/>
      <c r="E49" s="18"/>
      <c r="F49" s="15"/>
      <c r="G49" s="13"/>
      <c r="H49" s="13"/>
    </row>
    <row r="50" ht="27" customHeight="1" spans="1:8">
      <c r="A50" s="8"/>
      <c r="B50" s="16"/>
      <c r="C50" s="17"/>
      <c r="D50" s="17"/>
      <c r="E50" s="18"/>
      <c r="F50" s="15"/>
      <c r="G50" s="13"/>
      <c r="H50" s="13"/>
    </row>
    <row r="51" ht="24" customHeight="1" spans="1:8">
      <c r="A51" s="8"/>
      <c r="B51" s="8" t="s">
        <v>67</v>
      </c>
      <c r="C51" s="8"/>
      <c r="D51" s="8"/>
      <c r="E51" s="19"/>
      <c r="F51" s="5"/>
      <c r="G51" s="5">
        <f>SUM(G4:G44)</f>
        <v>0</v>
      </c>
      <c r="H51" s="5"/>
    </row>
    <row r="52" ht="280" customHeight="1" spans="1:8">
      <c r="A52" s="20" t="s">
        <v>68</v>
      </c>
      <c r="B52" s="21" t="s">
        <v>69</v>
      </c>
      <c r="C52" s="21"/>
      <c r="D52" s="21"/>
      <c r="E52" s="22"/>
      <c r="F52" s="21"/>
      <c r="G52" s="21"/>
      <c r="H52" s="21"/>
    </row>
  </sheetData>
  <mergeCells count="2">
    <mergeCell ref="A1:H1"/>
    <mergeCell ref="B52:H52"/>
  </mergeCells>
  <pageMargins left="0.78740157480315" right="0.78740157480315" top="0.78740157480315" bottom="0.78740157480315" header="0.31496062992126" footer="0.19685039370078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水利部分混凝结构报价清单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c:creator>
  <cp:lastModifiedBy>BY</cp:lastModifiedBy>
  <dcterms:created xsi:type="dcterms:W3CDTF">2025-10-14T02:49:00Z</dcterms:created>
  <cp:lastPrinted>2025-11-13T07:54:00Z</cp:lastPrinted>
  <dcterms:modified xsi:type="dcterms:W3CDTF">2026-03-30T07:54:20Z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840DF2EFEFE64D17A17D62FF2DFA641E_13</vt:lpwstr>
  </property>
  <property fmtid="{D5CDD505-2E9C-101B-9397-08002B2CF9AE}" pid="3" name="KSOProductBuildVer">
    <vt:lpwstr>2052-12.1.0.25225</vt:lpwstr>
  </property>
  <property fmtid="{D5CDD505-2E9C-101B-9397-08002B2CF9AE}" pid="4" name="CalculationRule">
    <vt:i4>0</vt:i4>
  </property>
</Properties>
</file>